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workbookProtection lockStructure="1"/>
  <bookViews>
    <workbookView xWindow="600" yWindow="280" windowWidth="25600" windowHeight="16060" tabRatio="910" activeTab="1"/>
  </bookViews>
  <sheets>
    <sheet name="Overall Yearly Stats" sheetId="9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3" i="2"/>
  <c r="E14" i="2"/>
  <c r="I3" i="3"/>
  <c r="I4" i="3"/>
  <c r="I5" i="3"/>
  <c r="I6" i="3"/>
  <c r="I7" i="3"/>
  <c r="I8" i="3"/>
  <c r="I9" i="3"/>
  <c r="I10" i="3"/>
  <c r="I11" i="3"/>
  <c r="I3" i="4"/>
  <c r="I4" i="4"/>
  <c r="I5" i="4"/>
  <c r="I6" i="4"/>
  <c r="I7" i="4"/>
  <c r="I8" i="4"/>
  <c r="I9" i="4"/>
  <c r="I10" i="4"/>
  <c r="I11" i="4"/>
  <c r="I3" i="5"/>
  <c r="I4" i="5"/>
  <c r="I5" i="5"/>
  <c r="I6" i="5"/>
  <c r="I7" i="5"/>
  <c r="I8" i="5"/>
  <c r="I9" i="5"/>
  <c r="I10" i="5"/>
  <c r="I11" i="5"/>
  <c r="I3" i="6"/>
  <c r="I4" i="6"/>
  <c r="I5" i="6"/>
  <c r="I6" i="6"/>
  <c r="I7" i="6"/>
  <c r="I8" i="6"/>
  <c r="I9" i="6"/>
  <c r="I10" i="6"/>
  <c r="I11" i="6"/>
  <c r="I3" i="7"/>
  <c r="I4" i="7"/>
  <c r="I5" i="7"/>
  <c r="I6" i="7"/>
  <c r="I7" i="7"/>
  <c r="I8" i="7"/>
  <c r="I9" i="7"/>
  <c r="I10" i="7"/>
  <c r="I11" i="7"/>
  <c r="I3" i="8"/>
  <c r="I4" i="8"/>
  <c r="I5" i="8"/>
  <c r="I6" i="8"/>
  <c r="I7" i="8"/>
  <c r="I8" i="8"/>
  <c r="I9" i="8"/>
  <c r="I10" i="8"/>
  <c r="I11" i="8"/>
  <c r="H15" i="2"/>
  <c r="I3" i="2"/>
  <c r="I4" i="2"/>
  <c r="I5" i="2"/>
  <c r="I6" i="2"/>
  <c r="I7" i="2"/>
  <c r="I8" i="2"/>
  <c r="I9" i="2"/>
  <c r="I10" i="2"/>
  <c r="I11" i="2"/>
  <c r="I2" i="3"/>
  <c r="I2" i="4"/>
  <c r="I2" i="5"/>
  <c r="I2" i="6"/>
  <c r="I2" i="7"/>
  <c r="I2" i="8"/>
  <c r="I2" i="2"/>
  <c r="G11" i="8"/>
  <c r="G10" i="8"/>
  <c r="G9" i="8"/>
  <c r="G8" i="8"/>
  <c r="G7" i="8"/>
  <c r="G6" i="8"/>
  <c r="G5" i="8"/>
  <c r="G4" i="8"/>
  <c r="G3" i="8"/>
  <c r="G2" i="8"/>
  <c r="G11" i="7"/>
  <c r="G10" i="7"/>
  <c r="G9" i="7"/>
  <c r="G8" i="7"/>
  <c r="G7" i="7"/>
  <c r="G6" i="7"/>
  <c r="G5" i="7"/>
  <c r="G4" i="7"/>
  <c r="G3" i="7"/>
  <c r="G2" i="7"/>
  <c r="G11" i="6"/>
  <c r="G10" i="6"/>
  <c r="G9" i="6"/>
  <c r="G8" i="6"/>
  <c r="G7" i="6"/>
  <c r="G6" i="6"/>
  <c r="G5" i="6"/>
  <c r="G4" i="6"/>
  <c r="G3" i="6"/>
  <c r="G2" i="6"/>
  <c r="G11" i="5"/>
  <c r="G10" i="5"/>
  <c r="G9" i="5"/>
  <c r="G8" i="5"/>
  <c r="G7" i="5"/>
  <c r="G6" i="5"/>
  <c r="G5" i="5"/>
  <c r="G4" i="5"/>
  <c r="G3" i="5"/>
  <c r="G2" i="5"/>
  <c r="G11" i="4"/>
  <c r="G10" i="4"/>
  <c r="G9" i="4"/>
  <c r="G8" i="4"/>
  <c r="G7" i="4"/>
  <c r="G6" i="4"/>
  <c r="G5" i="4"/>
  <c r="G4" i="4"/>
  <c r="G3" i="4"/>
  <c r="G2" i="4"/>
  <c r="G11" i="3"/>
  <c r="G10" i="3"/>
  <c r="G9" i="3"/>
  <c r="G8" i="3"/>
  <c r="G7" i="3"/>
  <c r="G6" i="3"/>
  <c r="G5" i="3"/>
  <c r="G4" i="3"/>
  <c r="G3" i="3"/>
  <c r="G2" i="3"/>
  <c r="G11" i="2"/>
  <c r="G10" i="2"/>
  <c r="G9" i="2"/>
  <c r="G8" i="2"/>
  <c r="G7" i="2"/>
  <c r="G6" i="2"/>
  <c r="G5" i="2"/>
  <c r="G4" i="2"/>
  <c r="G3" i="2"/>
  <c r="G2" i="2"/>
  <c r="D2" i="9"/>
  <c r="G15" i="2"/>
  <c r="F15" i="2"/>
  <c r="D3" i="9"/>
  <c r="D4" i="9"/>
  <c r="D5" i="9"/>
  <c r="D6" i="9"/>
  <c r="D7" i="9"/>
  <c r="D8" i="9"/>
  <c r="I13" i="3"/>
  <c r="I14" i="3"/>
  <c r="I13" i="7"/>
  <c r="I14" i="7"/>
  <c r="I13" i="4"/>
  <c r="I14" i="4"/>
  <c r="I13" i="5"/>
  <c r="I14" i="5"/>
  <c r="I13" i="6"/>
  <c r="I14" i="6"/>
  <c r="I13" i="8"/>
  <c r="I14" i="8"/>
  <c r="H14" i="3"/>
  <c r="H14" i="4"/>
  <c r="H14" i="5"/>
  <c r="H14" i="6"/>
  <c r="H14" i="7"/>
  <c r="H14" i="8"/>
  <c r="F14" i="3"/>
  <c r="F14" i="4"/>
  <c r="F14" i="5"/>
  <c r="F14" i="6"/>
  <c r="F14" i="7"/>
  <c r="F14" i="8"/>
  <c r="E14" i="3"/>
  <c r="E14" i="4"/>
  <c r="G14" i="4"/>
  <c r="E14" i="5"/>
  <c r="E14" i="6"/>
  <c r="E14" i="7"/>
  <c r="E14" i="8"/>
  <c r="G14" i="8"/>
  <c r="G15" i="8"/>
  <c r="G15" i="7"/>
  <c r="G15" i="6"/>
  <c r="G15" i="5"/>
  <c r="G15" i="4"/>
  <c r="G15" i="3"/>
  <c r="G14" i="5"/>
  <c r="G14" i="7"/>
  <c r="G14" i="3"/>
  <c r="I13" i="2"/>
  <c r="I14" i="2"/>
  <c r="G14" i="6"/>
  <c r="H13" i="3"/>
  <c r="H13" i="4"/>
  <c r="H13" i="5"/>
  <c r="H13" i="6"/>
  <c r="H13" i="7"/>
  <c r="H13" i="8"/>
  <c r="H13" i="2"/>
  <c r="H14" i="2"/>
  <c r="F13" i="3"/>
  <c r="F13" i="4"/>
  <c r="F13" i="5"/>
  <c r="F13" i="6"/>
  <c r="F13" i="7"/>
  <c r="F13" i="8"/>
  <c r="F13" i="2"/>
  <c r="F14" i="2"/>
  <c r="E13" i="3"/>
  <c r="E13" i="4"/>
  <c r="E13" i="5"/>
  <c r="E13" i="6"/>
  <c r="E13" i="7"/>
  <c r="G13" i="7"/>
  <c r="E13" i="8"/>
  <c r="G13" i="6"/>
  <c r="G13" i="3"/>
  <c r="G14" i="2"/>
  <c r="G13" i="5"/>
  <c r="G13" i="8"/>
  <c r="G13" i="4"/>
  <c r="G13" i="2"/>
</calcChain>
</file>

<file path=xl/sharedStrings.xml><?xml version="1.0" encoding="utf-8"?>
<sst xmlns="http://schemas.openxmlformats.org/spreadsheetml/2006/main" count="299" uniqueCount="46">
  <si>
    <t>Hong Kong</t>
  </si>
  <si>
    <t>China</t>
  </si>
  <si>
    <t>Beijing Zhongjia International Auctions Co.,Ltd</t>
  </si>
  <si>
    <t>Beijing</t>
  </si>
  <si>
    <t>Sotheby's Hong Kong</t>
  </si>
  <si>
    <t>Christie's New York</t>
  </si>
  <si>
    <t>New York</t>
  </si>
  <si>
    <t>USA</t>
  </si>
  <si>
    <t>Christie's Hong Kong</t>
  </si>
  <si>
    <t>China Guardian Hong Kong</t>
  </si>
  <si>
    <t>China Guardian Auctions Co., Ltd.</t>
  </si>
  <si>
    <t>Sotheby's New York</t>
  </si>
  <si>
    <t>Poly Auction (Hong Kong)</t>
  </si>
  <si>
    <t>XiLingYinShe Auction Co. Ltd.</t>
  </si>
  <si>
    <t>Hangzhou</t>
  </si>
  <si>
    <t>Beijing Council International Auction Co., Ltd.</t>
  </si>
  <si>
    <t>Bonhams Hong Kong</t>
  </si>
  <si>
    <t>Paragon International</t>
  </si>
  <si>
    <t>Poly International Auction Co., Ltd.</t>
  </si>
  <si>
    <t>Bonhams San Francisco</t>
  </si>
  <si>
    <t>San Francisco</t>
  </si>
  <si>
    <t>Da Tang International Work of Art Auction Ltd. (Hong Kong)</t>
  </si>
  <si>
    <t>Shanghai</t>
  </si>
  <si>
    <t>Beijing Hanhai Auction Co., Ltd.</t>
  </si>
  <si>
    <t>Hong Kong Zhongxin International Artwork Auctioneering Co., Limited</t>
  </si>
  <si>
    <t>Hong Kong CITIC International Limited</t>
  </si>
  <si>
    <t>Hanhai Hong Kong</t>
  </si>
  <si>
    <t>Sungari International Auction</t>
  </si>
  <si>
    <t>Red Sun International Auction Co.,Ltd.</t>
  </si>
  <si>
    <t>Chongyuan (Shanghai) Art Auction Co., Ltd.</t>
  </si>
  <si>
    <t>Hong Kong Jadely Auction Co., Ltd.</t>
  </si>
  <si>
    <t>Royal Art Hong Kong</t>
  </si>
  <si>
    <t>auction house</t>
  </si>
  <si>
    <t>city</t>
  </si>
  <si>
    <t>country</t>
  </si>
  <si>
    <t>lots sold</t>
  </si>
  <si>
    <t>lots offered</t>
  </si>
  <si>
    <t>total sales value (with premium)</t>
  </si>
  <si>
    <t>rank</t>
  </si>
  <si>
    <t>Total</t>
  </si>
  <si>
    <t>sell-thru rate</t>
  </si>
  <si>
    <t>market share</t>
  </si>
  <si>
    <t>year</t>
  </si>
  <si>
    <t>Treasure Auctioneer Limited</t>
  </si>
  <si>
    <t>Top 1-10 Houses</t>
  </si>
  <si>
    <t>All other houses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</si>
</sst>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164" fontId="0" fillId="0" borderId="0" xfId="1" applyNumberFormat="1" applyFont="1"/>
    <xf numFmtId="164" fontId="2" fillId="2" borderId="0" xfId="1" applyNumberFormat="1" applyFont="1" applyFill="1" applyAlignment="1">
      <alignment wrapText="1"/>
    </xf>
    <xf numFmtId="0" fontId="2" fillId="0" borderId="0" xfId="0" applyFont="1"/>
    <xf numFmtId="0" fontId="3" fillId="0" borderId="0" xfId="0" applyFont="1"/>
    <xf numFmtId="9" fontId="0" fillId="0" borderId="0" xfId="2" applyFont="1"/>
    <xf numFmtId="49" fontId="2" fillId="0" borderId="0" xfId="0" applyNumberFormat="1" applyFont="1"/>
    <xf numFmtId="0" fontId="3" fillId="2" borderId="0" xfId="0" applyFont="1" applyFill="1"/>
    <xf numFmtId="9" fontId="0" fillId="0" borderId="0" xfId="0" applyNumberFormat="1"/>
    <xf numFmtId="0" fontId="0" fillId="0" borderId="0" xfId="0" applyFont="1"/>
    <xf numFmtId="9" fontId="1" fillId="0" borderId="0" xfId="2" applyFont="1"/>
    <xf numFmtId="164" fontId="1" fillId="0" borderId="0" xfId="1" applyNumberFormat="1" applyFont="1"/>
    <xf numFmtId="9" fontId="2" fillId="2" borderId="0" xfId="2" applyFont="1" applyFill="1"/>
    <xf numFmtId="0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S10" sqref="S10"/>
    </sheetView>
  </sheetViews>
  <sheetFormatPr baseColWidth="10" defaultColWidth="8.83203125" defaultRowHeight="14" x14ac:dyDescent="0"/>
  <cols>
    <col min="2" max="2" width="8.5" bestFit="1" customWidth="1"/>
    <col min="3" max="3" width="11.5" bestFit="1" customWidth="1"/>
    <col min="4" max="4" width="12.5" bestFit="1" customWidth="1"/>
    <col min="5" max="5" width="15.83203125" bestFit="1" customWidth="1"/>
  </cols>
  <sheetData>
    <row r="1" spans="1:5" ht="28">
      <c r="A1" s="1" t="s">
        <v>42</v>
      </c>
      <c r="B1" s="1" t="s">
        <v>35</v>
      </c>
      <c r="C1" s="1" t="s">
        <v>36</v>
      </c>
      <c r="D1" s="13" t="s">
        <v>40</v>
      </c>
      <c r="E1" s="3" t="s">
        <v>37</v>
      </c>
    </row>
    <row r="2" spans="1:5">
      <c r="A2">
        <v>2011</v>
      </c>
      <c r="B2">
        <v>1099</v>
      </c>
      <c r="C2">
        <v>1880</v>
      </c>
      <c r="D2" s="6">
        <f>B2/C2</f>
        <v>0.58457446808510638</v>
      </c>
      <c r="E2" s="2">
        <v>126257236.2332</v>
      </c>
    </row>
    <row r="3" spans="1:5">
      <c r="A3">
        <v>2012</v>
      </c>
      <c r="B3">
        <v>551</v>
      </c>
      <c r="C3">
        <v>993</v>
      </c>
      <c r="D3" s="6">
        <f t="shared" ref="D3:D8" si="0">B3/C3</f>
        <v>0.55488418932527694</v>
      </c>
      <c r="E3" s="2">
        <v>36003126.189999998</v>
      </c>
    </row>
    <row r="4" spans="1:5">
      <c r="A4">
        <v>2013</v>
      </c>
      <c r="B4">
        <v>992</v>
      </c>
      <c r="C4">
        <v>1493</v>
      </c>
      <c r="D4" s="6">
        <f t="shared" si="0"/>
        <v>0.66443402545210983</v>
      </c>
      <c r="E4" s="2">
        <v>103194509.59119999</v>
      </c>
    </row>
    <row r="5" spans="1:5">
      <c r="A5">
        <v>2014</v>
      </c>
      <c r="B5">
        <v>880</v>
      </c>
      <c r="C5">
        <v>2225</v>
      </c>
      <c r="D5" s="6">
        <f t="shared" si="0"/>
        <v>0.39550561797752809</v>
      </c>
      <c r="E5" s="2">
        <v>51382357.590399899</v>
      </c>
    </row>
    <row r="6" spans="1:5">
      <c r="A6">
        <v>2015</v>
      </c>
      <c r="B6">
        <v>1383</v>
      </c>
      <c r="C6">
        <v>2886</v>
      </c>
      <c r="D6" s="6">
        <f t="shared" si="0"/>
        <v>0.47920997920997921</v>
      </c>
      <c r="E6" s="2">
        <v>70581063.190242305</v>
      </c>
    </row>
    <row r="7" spans="1:5">
      <c r="A7">
        <v>2016</v>
      </c>
      <c r="B7">
        <v>2454</v>
      </c>
      <c r="C7">
        <v>4276</v>
      </c>
      <c r="D7" s="6">
        <f t="shared" si="0"/>
        <v>0.57390084190832558</v>
      </c>
      <c r="E7" s="2">
        <v>132652927.649607</v>
      </c>
    </row>
    <row r="8" spans="1:5">
      <c r="A8">
        <v>2017</v>
      </c>
      <c r="B8">
        <v>1935</v>
      </c>
      <c r="C8">
        <v>3793</v>
      </c>
      <c r="D8" s="6">
        <f t="shared" si="0"/>
        <v>0.51015027682573166</v>
      </c>
      <c r="E8" s="2">
        <v>275893015.49364501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I27" sqref="I27"/>
    </sheetView>
  </sheetViews>
  <sheetFormatPr baseColWidth="10" defaultColWidth="8.83203125" defaultRowHeight="14" x14ac:dyDescent="0"/>
  <cols>
    <col min="1" max="1" width="9.1640625" customWidth="1"/>
    <col min="2" max="2" width="43" bestFit="1" customWidth="1"/>
    <col min="3" max="3" width="14.33203125" customWidth="1"/>
    <col min="4" max="4" width="9.1640625" customWidth="1"/>
    <col min="5" max="5" width="8.5" bestFit="1" customWidth="1"/>
    <col min="6" max="6" width="11.5" bestFit="1" customWidth="1"/>
    <col min="7" max="7" width="12.5" bestFit="1" customWidth="1"/>
    <col min="8" max="8" width="15.83203125" style="2" bestFit="1" customWidth="1"/>
    <col min="9" max="9" width="12.5" bestFit="1" customWidth="1"/>
  </cols>
  <sheetData>
    <row r="1" spans="1:9" ht="28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1" t="s">
        <v>41</v>
      </c>
    </row>
    <row r="2" spans="1:9">
      <c r="A2">
        <v>1</v>
      </c>
      <c r="B2" t="s">
        <v>2</v>
      </c>
      <c r="C2" t="s">
        <v>3</v>
      </c>
      <c r="D2" t="s">
        <v>1</v>
      </c>
      <c r="E2">
        <v>226</v>
      </c>
      <c r="F2">
        <v>402</v>
      </c>
      <c r="G2" s="6">
        <f>E2/F2</f>
        <v>0.56218905472636815</v>
      </c>
      <c r="H2" s="2">
        <v>71689201.5371999</v>
      </c>
      <c r="I2" s="6">
        <f>H2 / $H$15</f>
        <v>0.56780271512349845</v>
      </c>
    </row>
    <row r="3" spans="1:9">
      <c r="A3">
        <v>2</v>
      </c>
      <c r="B3" t="s">
        <v>5</v>
      </c>
      <c r="C3" t="s">
        <v>6</v>
      </c>
      <c r="D3" t="s">
        <v>7</v>
      </c>
      <c r="E3">
        <v>217</v>
      </c>
      <c r="F3">
        <v>257</v>
      </c>
      <c r="G3" s="6">
        <f t="shared" ref="G3:G11" si="0">E3/F3</f>
        <v>0.8443579766536965</v>
      </c>
      <c r="H3" s="2">
        <v>14540504</v>
      </c>
      <c r="I3" s="6">
        <f t="shared" ref="I3:I11" si="1">H3 / $H$15</f>
        <v>0.11516570799271542</v>
      </c>
    </row>
    <row r="4" spans="1:9">
      <c r="A4">
        <v>3</v>
      </c>
      <c r="B4" t="s">
        <v>10</v>
      </c>
      <c r="C4" t="s">
        <v>3</v>
      </c>
      <c r="D4" t="s">
        <v>1</v>
      </c>
      <c r="E4">
        <v>19</v>
      </c>
      <c r="F4">
        <v>64</v>
      </c>
      <c r="G4" s="6">
        <f t="shared" si="0"/>
        <v>0.296875</v>
      </c>
      <c r="H4" s="2">
        <v>10941142.34</v>
      </c>
      <c r="I4" s="6">
        <f t="shared" si="1"/>
        <v>8.6657546659673901E-2</v>
      </c>
    </row>
    <row r="5" spans="1:9">
      <c r="A5">
        <v>4</v>
      </c>
      <c r="B5" t="s">
        <v>11</v>
      </c>
      <c r="C5" t="s">
        <v>6</v>
      </c>
      <c r="D5" t="s">
        <v>7</v>
      </c>
      <c r="E5">
        <v>167</v>
      </c>
      <c r="F5">
        <v>207</v>
      </c>
      <c r="G5" s="6">
        <f t="shared" si="0"/>
        <v>0.80676328502415462</v>
      </c>
      <c r="H5" s="2">
        <v>10879438</v>
      </c>
      <c r="I5" s="6">
        <f t="shared" si="1"/>
        <v>8.6168827423922303E-2</v>
      </c>
    </row>
    <row r="6" spans="1:9">
      <c r="A6">
        <v>5</v>
      </c>
      <c r="B6" t="s">
        <v>29</v>
      </c>
      <c r="C6" t="s">
        <v>22</v>
      </c>
      <c r="D6" t="s">
        <v>1</v>
      </c>
      <c r="E6">
        <v>8</v>
      </c>
      <c r="F6">
        <v>15</v>
      </c>
      <c r="G6" s="6">
        <f t="shared" si="0"/>
        <v>0.53333333333333333</v>
      </c>
      <c r="H6" s="2">
        <v>6373086.8300000001</v>
      </c>
      <c r="I6" s="6">
        <f t="shared" si="1"/>
        <v>5.0477002508028633E-2</v>
      </c>
    </row>
    <row r="7" spans="1:9">
      <c r="A7">
        <v>6</v>
      </c>
      <c r="B7" t="s">
        <v>13</v>
      </c>
      <c r="C7" t="s">
        <v>14</v>
      </c>
      <c r="D7" t="s">
        <v>1</v>
      </c>
      <c r="E7">
        <v>10</v>
      </c>
      <c r="F7">
        <v>12</v>
      </c>
      <c r="G7" s="6">
        <f t="shared" si="0"/>
        <v>0.83333333333333337</v>
      </c>
      <c r="H7" s="2">
        <v>4773985.88</v>
      </c>
      <c r="I7" s="6">
        <f t="shared" si="1"/>
        <v>3.7811582309487106E-2</v>
      </c>
    </row>
    <row r="8" spans="1:9">
      <c r="A8">
        <v>7</v>
      </c>
      <c r="B8" t="s">
        <v>28</v>
      </c>
      <c r="C8" t="s">
        <v>3</v>
      </c>
      <c r="D8" t="s">
        <v>1</v>
      </c>
      <c r="E8">
        <v>20</v>
      </c>
      <c r="F8">
        <v>21</v>
      </c>
      <c r="G8" s="6">
        <f t="shared" si="0"/>
        <v>0.95238095238095233</v>
      </c>
      <c r="H8" s="2">
        <v>2124133.71</v>
      </c>
      <c r="I8" s="6">
        <f t="shared" si="1"/>
        <v>1.6823857177395176E-2</v>
      </c>
    </row>
    <row r="9" spans="1:9">
      <c r="A9">
        <v>8</v>
      </c>
      <c r="B9" t="s">
        <v>23</v>
      </c>
      <c r="C9" t="s">
        <v>3</v>
      </c>
      <c r="D9" t="s">
        <v>1</v>
      </c>
      <c r="E9">
        <v>32</v>
      </c>
      <c r="F9">
        <v>70</v>
      </c>
      <c r="G9" s="6">
        <f t="shared" si="0"/>
        <v>0.45714285714285713</v>
      </c>
      <c r="H9" s="2">
        <v>967238.3</v>
      </c>
      <c r="I9" s="6">
        <f t="shared" si="1"/>
        <v>7.6608543704654586E-3</v>
      </c>
    </row>
    <row r="10" spans="1:9">
      <c r="A10">
        <v>9</v>
      </c>
      <c r="B10" t="s">
        <v>18</v>
      </c>
      <c r="C10" t="s">
        <v>3</v>
      </c>
      <c r="D10" t="s">
        <v>1</v>
      </c>
      <c r="E10">
        <v>13</v>
      </c>
      <c r="F10">
        <v>72</v>
      </c>
      <c r="G10" s="6">
        <f t="shared" si="0"/>
        <v>0.18055555555555555</v>
      </c>
      <c r="H10" s="2">
        <v>654669.27359999996</v>
      </c>
      <c r="I10" s="6">
        <f t="shared" si="1"/>
        <v>5.1852019981715016E-3</v>
      </c>
    </row>
    <row r="11" spans="1:9">
      <c r="A11">
        <v>10</v>
      </c>
      <c r="B11" t="s">
        <v>8</v>
      </c>
      <c r="C11" t="s">
        <v>0</v>
      </c>
      <c r="D11" t="s">
        <v>1</v>
      </c>
      <c r="E11">
        <v>6</v>
      </c>
      <c r="F11">
        <v>8</v>
      </c>
      <c r="G11" s="6">
        <f t="shared" si="0"/>
        <v>0.75</v>
      </c>
      <c r="H11" s="2">
        <v>653493.47</v>
      </c>
      <c r="I11" s="6">
        <f t="shared" si="1"/>
        <v>5.1758892361066944E-3</v>
      </c>
    </row>
    <row r="12" spans="1:9">
      <c r="G12" s="6"/>
    </row>
    <row r="13" spans="1:9">
      <c r="B13" s="7" t="s">
        <v>44</v>
      </c>
      <c r="E13">
        <f>SUM(E2:E11)</f>
        <v>718</v>
      </c>
      <c r="F13">
        <f>SUM(F2:F11)</f>
        <v>1128</v>
      </c>
      <c r="G13" s="6">
        <f t="shared" ref="G13:G14" si="2">E13/F13</f>
        <v>0.63652482269503541</v>
      </c>
      <c r="H13" s="2">
        <f>SUM(H2:H11)</f>
        <v>123596893.34079988</v>
      </c>
      <c r="I13" s="6">
        <f>SUM(I2:I11)</f>
        <v>0.97892918479946478</v>
      </c>
    </row>
    <row r="14" spans="1:9">
      <c r="B14" s="5" t="s">
        <v>45</v>
      </c>
      <c r="E14" s="14">
        <f>E15 - E13</f>
        <v>381</v>
      </c>
      <c r="F14" s="14">
        <f>F15 - F13</f>
        <v>752</v>
      </c>
      <c r="G14" s="6">
        <f t="shared" si="2"/>
        <v>0.50664893617021278</v>
      </c>
      <c r="H14" s="2">
        <f>H15 - H13</f>
        <v>2660342.8924001157</v>
      </c>
      <c r="I14" s="9">
        <f>1 - I13</f>
        <v>2.107081520053522E-2</v>
      </c>
    </row>
    <row r="15" spans="1:9">
      <c r="B15" s="4" t="s">
        <v>39</v>
      </c>
      <c r="E15" s="14">
        <f>'Overall Yearly Stats'!B2</f>
        <v>1099</v>
      </c>
      <c r="F15" s="14">
        <f>'Overall Yearly Stats'!C2</f>
        <v>1880</v>
      </c>
      <c r="G15" s="6">
        <f>'Overall Yearly Stats'!D2</f>
        <v>0.58457446808510638</v>
      </c>
      <c r="H15" s="2">
        <f>'Overall Yearly Stats'!E2</f>
        <v>126257236.2332</v>
      </c>
    </row>
  </sheetData>
  <sortState ref="A2:J65">
    <sortCondition descending="1" ref="H1"/>
  </sortState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3" sqref="A13:B15"/>
    </sheetView>
  </sheetViews>
  <sheetFormatPr baseColWidth="10" defaultColWidth="8.83203125" defaultRowHeight="14" x14ac:dyDescent="0"/>
  <cols>
    <col min="1" max="1" width="9.1640625" customWidth="1"/>
    <col min="2" max="2" width="43.6640625" bestFit="1" customWidth="1"/>
    <col min="3" max="3" width="14.33203125" customWidth="1"/>
    <col min="4" max="4" width="9.1640625" customWidth="1"/>
    <col min="5" max="5" width="8.5" bestFit="1" customWidth="1"/>
    <col min="6" max="6" width="11.5" bestFit="1" customWidth="1"/>
    <col min="7" max="7" width="12.5" bestFit="1" customWidth="1"/>
    <col min="8" max="8" width="15.83203125" style="2" bestFit="1" customWidth="1"/>
    <col min="9" max="9" width="12.5" bestFit="1" customWidth="1"/>
  </cols>
  <sheetData>
    <row r="1" spans="1:9" ht="28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>
      <c r="A2">
        <v>1</v>
      </c>
      <c r="B2" t="s">
        <v>5</v>
      </c>
      <c r="C2" t="s">
        <v>6</v>
      </c>
      <c r="D2" t="s">
        <v>7</v>
      </c>
      <c r="E2">
        <v>148</v>
      </c>
      <c r="F2">
        <v>178</v>
      </c>
      <c r="G2" s="6">
        <f t="shared" ref="G2:G11" si="0">E2/F2</f>
        <v>0.8314606741573034</v>
      </c>
      <c r="H2" s="2">
        <v>14145025</v>
      </c>
      <c r="I2" s="6">
        <f>H2 / $H$15</f>
        <v>0.24087252178471502</v>
      </c>
    </row>
    <row r="3" spans="1:9">
      <c r="A3">
        <v>2</v>
      </c>
      <c r="B3" t="s">
        <v>11</v>
      </c>
      <c r="C3" t="s">
        <v>6</v>
      </c>
      <c r="D3" t="s">
        <v>7</v>
      </c>
      <c r="E3">
        <v>57</v>
      </c>
      <c r="F3">
        <v>78</v>
      </c>
      <c r="G3" s="6">
        <f t="shared" si="0"/>
        <v>0.73076923076923073</v>
      </c>
      <c r="H3" s="2">
        <v>11084000</v>
      </c>
      <c r="I3" s="6">
        <f t="shared" ref="I3:I11" si="1">H3 / $H$15</f>
        <v>0.18874699984353377</v>
      </c>
    </row>
    <row r="4" spans="1:9">
      <c r="A4">
        <v>3</v>
      </c>
      <c r="B4" t="s">
        <v>18</v>
      </c>
      <c r="C4" t="s">
        <v>3</v>
      </c>
      <c r="D4" t="s">
        <v>1</v>
      </c>
      <c r="E4">
        <v>16</v>
      </c>
      <c r="F4">
        <v>45</v>
      </c>
      <c r="G4" s="6">
        <f t="shared" si="0"/>
        <v>0.35555555555555557</v>
      </c>
      <c r="H4" s="2">
        <v>2540803.64</v>
      </c>
      <c r="I4" s="6">
        <f t="shared" si="1"/>
        <v>4.326678674138669E-2</v>
      </c>
    </row>
    <row r="5" spans="1:9">
      <c r="A5">
        <v>4</v>
      </c>
      <c r="B5" t="s">
        <v>10</v>
      </c>
      <c r="C5" t="s">
        <v>3</v>
      </c>
      <c r="D5" t="s">
        <v>1</v>
      </c>
      <c r="E5">
        <v>4</v>
      </c>
      <c r="F5">
        <v>9</v>
      </c>
      <c r="G5" s="6">
        <f t="shared" si="0"/>
        <v>0.44444444444444442</v>
      </c>
      <c r="H5" s="2">
        <v>1909684.23</v>
      </c>
      <c r="I5" s="6">
        <f t="shared" si="1"/>
        <v>3.2519593022465619E-2</v>
      </c>
    </row>
    <row r="6" spans="1:9">
      <c r="A6">
        <v>5</v>
      </c>
      <c r="B6" t="s">
        <v>8</v>
      </c>
      <c r="C6" t="s">
        <v>0</v>
      </c>
      <c r="D6" t="s">
        <v>1</v>
      </c>
      <c r="E6">
        <v>9</v>
      </c>
      <c r="F6">
        <v>22</v>
      </c>
      <c r="G6" s="6">
        <f t="shared" si="0"/>
        <v>0.40909090909090912</v>
      </c>
      <c r="H6" s="2">
        <v>1730027.07</v>
      </c>
      <c r="I6" s="6">
        <f t="shared" si="1"/>
        <v>2.9460250731739374E-2</v>
      </c>
    </row>
    <row r="7" spans="1:9">
      <c r="A7">
        <v>6</v>
      </c>
      <c r="B7" t="s">
        <v>12</v>
      </c>
      <c r="C7" t="s">
        <v>0</v>
      </c>
      <c r="D7" t="s">
        <v>1</v>
      </c>
      <c r="E7">
        <v>13</v>
      </c>
      <c r="F7">
        <v>18</v>
      </c>
      <c r="G7" s="6">
        <f t="shared" si="0"/>
        <v>0.72222222222222221</v>
      </c>
      <c r="H7" s="2">
        <v>1031197.18</v>
      </c>
      <c r="I7" s="6">
        <f t="shared" si="1"/>
        <v>1.7560030131009787E-2</v>
      </c>
    </row>
    <row r="8" spans="1:9">
      <c r="A8">
        <v>7</v>
      </c>
      <c r="B8" t="s">
        <v>13</v>
      </c>
      <c r="C8" t="s">
        <v>14</v>
      </c>
      <c r="D8" t="s">
        <v>1</v>
      </c>
      <c r="E8">
        <v>10</v>
      </c>
      <c r="F8">
        <v>13</v>
      </c>
      <c r="G8" s="6">
        <f t="shared" si="0"/>
        <v>0.76923076923076927</v>
      </c>
      <c r="H8" s="2">
        <v>865240.2</v>
      </c>
      <c r="I8" s="6">
        <f t="shared" si="1"/>
        <v>1.4733985194335901E-2</v>
      </c>
    </row>
    <row r="9" spans="1:9">
      <c r="A9">
        <v>8</v>
      </c>
      <c r="B9" t="s">
        <v>19</v>
      </c>
      <c r="C9" t="s">
        <v>20</v>
      </c>
      <c r="D9" t="s">
        <v>7</v>
      </c>
      <c r="E9">
        <v>56</v>
      </c>
      <c r="F9">
        <v>102</v>
      </c>
      <c r="G9" s="6">
        <f t="shared" si="0"/>
        <v>0.5490196078431373</v>
      </c>
      <c r="H9" s="2">
        <v>474211</v>
      </c>
      <c r="I9" s="6">
        <f t="shared" si="1"/>
        <v>8.0752348919886328E-3</v>
      </c>
    </row>
    <row r="10" spans="1:9">
      <c r="A10">
        <v>9</v>
      </c>
      <c r="B10" t="s">
        <v>43</v>
      </c>
      <c r="C10" t="s">
        <v>0</v>
      </c>
      <c r="D10" t="s">
        <v>1</v>
      </c>
      <c r="E10">
        <v>10</v>
      </c>
      <c r="F10">
        <v>38</v>
      </c>
      <c r="G10" s="6">
        <f t="shared" si="0"/>
        <v>0.26315789473684209</v>
      </c>
      <c r="H10" s="2">
        <v>450439.02</v>
      </c>
      <c r="I10" s="6">
        <f t="shared" si="1"/>
        <v>7.6704270694209235E-3</v>
      </c>
    </row>
    <row r="11" spans="1:9">
      <c r="A11">
        <v>10</v>
      </c>
      <c r="B11" t="s">
        <v>23</v>
      </c>
      <c r="C11" t="s">
        <v>3</v>
      </c>
      <c r="D11" t="s">
        <v>1</v>
      </c>
      <c r="E11">
        <v>10</v>
      </c>
      <c r="F11">
        <v>23</v>
      </c>
      <c r="G11" s="6">
        <f t="shared" si="0"/>
        <v>0.43478260869565216</v>
      </c>
      <c r="H11" s="2">
        <v>391063.54</v>
      </c>
      <c r="I11" s="6">
        <f t="shared" si="1"/>
        <v>6.659335070659668E-3</v>
      </c>
    </row>
    <row r="12" spans="1:9">
      <c r="G12" s="6"/>
    </row>
    <row r="13" spans="1:9">
      <c r="B13" s="7" t="s">
        <v>44</v>
      </c>
      <c r="E13">
        <f>SUM(E2:E11)</f>
        <v>333</v>
      </c>
      <c r="F13">
        <f>SUM(F2:F11)</f>
        <v>526</v>
      </c>
      <c r="G13" s="6">
        <f t="shared" ref="G13:G14" si="2">E13/F13</f>
        <v>0.63307984790874527</v>
      </c>
      <c r="H13" s="2">
        <f>SUM(H2:H11)</f>
        <v>34621690.880000003</v>
      </c>
      <c r="I13" s="6">
        <f>SUM(I2:I11)</f>
        <v>0.58956516448125529</v>
      </c>
    </row>
    <row r="14" spans="1:9">
      <c r="B14" s="5" t="s">
        <v>45</v>
      </c>
      <c r="E14">
        <f>E15 - SUM(E2:E11)</f>
        <v>296</v>
      </c>
      <c r="F14">
        <f>F15 - SUM(F2:F11)</f>
        <v>724</v>
      </c>
      <c r="G14" s="6">
        <f t="shared" si="2"/>
        <v>0.40883977900552487</v>
      </c>
      <c r="H14" s="2">
        <f>H15 - SUM(H2:H11)</f>
        <v>24102421.339999996</v>
      </c>
      <c r="I14" s="9">
        <f>1 - I13</f>
        <v>0.41043483551874471</v>
      </c>
    </row>
    <row r="15" spans="1:9">
      <c r="B15" s="4" t="s">
        <v>39</v>
      </c>
      <c r="E15">
        <v>629</v>
      </c>
      <c r="F15">
        <v>1250</v>
      </c>
      <c r="G15" s="6">
        <f>E15/F15</f>
        <v>0.50319999999999998</v>
      </c>
      <c r="H15" s="2">
        <v>58724112.219999999</v>
      </c>
    </row>
  </sheetData>
  <sortState ref="A2:I58">
    <sortCondition descending="1" ref="H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3" sqref="A13:B15"/>
    </sheetView>
  </sheetViews>
  <sheetFormatPr baseColWidth="10" defaultColWidth="8.83203125" defaultRowHeight="14" x14ac:dyDescent="0"/>
  <cols>
    <col min="1" max="1" width="9.1640625" customWidth="1"/>
    <col min="2" max="2" width="54.1640625" bestFit="1" customWidth="1"/>
    <col min="3" max="3" width="14.33203125" customWidth="1"/>
    <col min="4" max="4" width="9.1640625" customWidth="1"/>
    <col min="5" max="5" width="8.5" bestFit="1" customWidth="1"/>
    <col min="6" max="6" width="11.5" bestFit="1" customWidth="1"/>
    <col min="7" max="7" width="12.5" bestFit="1" customWidth="1"/>
    <col min="8" max="8" width="15.83203125" style="2" bestFit="1" customWidth="1"/>
    <col min="9" max="9" width="12.5" bestFit="1" customWidth="1"/>
  </cols>
  <sheetData>
    <row r="1" spans="1:9" ht="28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>
      <c r="A2">
        <v>1</v>
      </c>
      <c r="B2" t="s">
        <v>11</v>
      </c>
      <c r="C2" t="s">
        <v>6</v>
      </c>
      <c r="D2" t="s">
        <v>7</v>
      </c>
      <c r="E2">
        <v>85</v>
      </c>
      <c r="F2">
        <v>105</v>
      </c>
      <c r="G2" s="6">
        <f t="shared" ref="G2:G11" si="0">E2/F2</f>
        <v>0.80952380952380953</v>
      </c>
      <c r="H2" s="2">
        <v>27703125</v>
      </c>
      <c r="I2" s="6">
        <f>H2 / $H$15</f>
        <v>0.25120218513793491</v>
      </c>
    </row>
    <row r="3" spans="1:9">
      <c r="A3">
        <v>2</v>
      </c>
      <c r="B3" t="s">
        <v>5</v>
      </c>
      <c r="C3" t="s">
        <v>6</v>
      </c>
      <c r="D3" t="s">
        <v>7</v>
      </c>
      <c r="E3">
        <v>223</v>
      </c>
      <c r="F3">
        <v>237</v>
      </c>
      <c r="G3" s="6">
        <f t="shared" si="0"/>
        <v>0.94092827004219415</v>
      </c>
      <c r="H3" s="2">
        <v>16187225</v>
      </c>
      <c r="I3" s="6">
        <f t="shared" ref="I3:I11" si="1">H3 / $H$15</f>
        <v>0.14678005789308637</v>
      </c>
    </row>
    <row r="4" spans="1:9">
      <c r="A4">
        <v>3</v>
      </c>
      <c r="B4" t="s">
        <v>21</v>
      </c>
      <c r="C4" t="s">
        <v>0</v>
      </c>
      <c r="D4" t="s">
        <v>1</v>
      </c>
      <c r="E4">
        <v>94</v>
      </c>
      <c r="F4">
        <v>101</v>
      </c>
      <c r="G4" s="6">
        <f t="shared" si="0"/>
        <v>0.93069306930693074</v>
      </c>
      <c r="H4" s="2">
        <v>13249971.01</v>
      </c>
      <c r="I4" s="6">
        <f t="shared" si="1"/>
        <v>0.12014607271657224</v>
      </c>
    </row>
    <row r="5" spans="1:9">
      <c r="A5">
        <v>4</v>
      </c>
      <c r="B5" t="s">
        <v>8</v>
      </c>
      <c r="C5" t="s">
        <v>0</v>
      </c>
      <c r="D5" t="s">
        <v>1</v>
      </c>
      <c r="E5">
        <v>5</v>
      </c>
      <c r="F5">
        <v>8</v>
      </c>
      <c r="G5" s="6">
        <f t="shared" si="0"/>
        <v>0.625</v>
      </c>
      <c r="H5" s="2">
        <v>8857037.0800000001</v>
      </c>
      <c r="I5" s="6">
        <f t="shared" si="1"/>
        <v>8.0312494288774794E-2</v>
      </c>
    </row>
    <row r="6" spans="1:9">
      <c r="A6">
        <v>5</v>
      </c>
      <c r="B6" t="s">
        <v>18</v>
      </c>
      <c r="C6" t="s">
        <v>3</v>
      </c>
      <c r="D6" t="s">
        <v>1</v>
      </c>
      <c r="E6">
        <v>12</v>
      </c>
      <c r="F6">
        <v>13</v>
      </c>
      <c r="G6" s="6">
        <f t="shared" si="0"/>
        <v>0.92307692307692313</v>
      </c>
      <c r="H6" s="2">
        <v>8445881.0899999999</v>
      </c>
      <c r="I6" s="6">
        <f t="shared" si="1"/>
        <v>7.6584276511157623E-2</v>
      </c>
    </row>
    <row r="7" spans="1:9">
      <c r="A7">
        <v>6</v>
      </c>
      <c r="B7" t="s">
        <v>4</v>
      </c>
      <c r="C7" t="s">
        <v>0</v>
      </c>
      <c r="D7" t="s">
        <v>1</v>
      </c>
      <c r="E7">
        <v>29</v>
      </c>
      <c r="F7">
        <v>31</v>
      </c>
      <c r="G7" s="6">
        <f t="shared" si="0"/>
        <v>0.93548387096774188</v>
      </c>
      <c r="H7" s="2">
        <v>7987644.2699999996</v>
      </c>
      <c r="I7" s="6">
        <f t="shared" si="1"/>
        <v>7.2429146341017658E-2</v>
      </c>
    </row>
    <row r="8" spans="1:9">
      <c r="A8">
        <v>7</v>
      </c>
      <c r="B8" t="s">
        <v>30</v>
      </c>
      <c r="C8" t="s">
        <v>0</v>
      </c>
      <c r="D8" t="s">
        <v>1</v>
      </c>
      <c r="E8">
        <v>8</v>
      </c>
      <c r="F8">
        <v>14</v>
      </c>
      <c r="G8" s="6">
        <f t="shared" si="0"/>
        <v>0.5714285714285714</v>
      </c>
      <c r="H8" s="2">
        <v>5804721.7300000004</v>
      </c>
      <c r="I8" s="6">
        <f t="shared" si="1"/>
        <v>5.2635173204959869E-2</v>
      </c>
    </row>
    <row r="9" spans="1:9">
      <c r="A9">
        <v>8</v>
      </c>
      <c r="B9" t="s">
        <v>12</v>
      </c>
      <c r="C9" t="s">
        <v>0</v>
      </c>
      <c r="D9" t="s">
        <v>1</v>
      </c>
      <c r="E9">
        <v>88</v>
      </c>
      <c r="F9">
        <v>173</v>
      </c>
      <c r="G9" s="6">
        <f t="shared" si="0"/>
        <v>0.50867052023121384</v>
      </c>
      <c r="H9" s="2">
        <v>5327770.43</v>
      </c>
      <c r="I9" s="6">
        <f t="shared" si="1"/>
        <v>4.831034671825922E-2</v>
      </c>
    </row>
    <row r="10" spans="1:9">
      <c r="A10">
        <v>9</v>
      </c>
      <c r="B10" t="s">
        <v>10</v>
      </c>
      <c r="C10" t="s">
        <v>3</v>
      </c>
      <c r="D10" t="s">
        <v>1</v>
      </c>
      <c r="E10">
        <v>13</v>
      </c>
      <c r="F10">
        <v>21</v>
      </c>
      <c r="G10" s="6">
        <f t="shared" si="0"/>
        <v>0.61904761904761907</v>
      </c>
      <c r="H10" s="2">
        <v>2613701.75</v>
      </c>
      <c r="I10" s="6">
        <f t="shared" si="1"/>
        <v>2.3700127364650898E-2</v>
      </c>
    </row>
    <row r="11" spans="1:9">
      <c r="A11">
        <v>10</v>
      </c>
      <c r="B11" t="s">
        <v>16</v>
      </c>
      <c r="C11" t="s">
        <v>0</v>
      </c>
      <c r="D11" t="s">
        <v>1</v>
      </c>
      <c r="E11">
        <v>73</v>
      </c>
      <c r="F11">
        <v>145</v>
      </c>
      <c r="G11" s="6">
        <f t="shared" si="0"/>
        <v>0.50344827586206897</v>
      </c>
      <c r="H11" s="2">
        <v>2331587.7799999998</v>
      </c>
      <c r="I11" s="6">
        <f t="shared" si="1"/>
        <v>2.1142017197587151E-2</v>
      </c>
    </row>
    <row r="12" spans="1:9">
      <c r="G12" s="6"/>
    </row>
    <row r="13" spans="1:9">
      <c r="B13" s="7" t="s">
        <v>44</v>
      </c>
      <c r="E13">
        <f>SUM(E2:E11)</f>
        <v>630</v>
      </c>
      <c r="F13">
        <f>SUM(F2:F11)</f>
        <v>848</v>
      </c>
      <c r="G13" s="6">
        <f t="shared" ref="G13:G14" si="2">E13/F13</f>
        <v>0.74292452830188682</v>
      </c>
      <c r="H13" s="2">
        <f>SUM(H2:H11)</f>
        <v>98508665.139999986</v>
      </c>
      <c r="I13" s="6">
        <f>SUM(I2:I11)</f>
        <v>0.89324189737400073</v>
      </c>
    </row>
    <row r="14" spans="1:9">
      <c r="B14" s="5" t="s">
        <v>45</v>
      </c>
      <c r="E14">
        <f>E15 - SUM(E2:E11)</f>
        <v>425</v>
      </c>
      <c r="F14">
        <f>F15 - SUM(F2:F11)</f>
        <v>724</v>
      </c>
      <c r="G14" s="6">
        <f t="shared" si="2"/>
        <v>0.58701657458563539</v>
      </c>
      <c r="H14" s="2">
        <f>H15 - SUM(H2:H11)</f>
        <v>11773516.461200014</v>
      </c>
      <c r="I14" s="9">
        <f>1 - I13</f>
        <v>0.10675810262599927</v>
      </c>
    </row>
    <row r="15" spans="1:9">
      <c r="B15" s="4" t="s">
        <v>39</v>
      </c>
      <c r="E15">
        <v>1055</v>
      </c>
      <c r="F15">
        <v>1572</v>
      </c>
      <c r="G15" s="6">
        <f>E15/F15</f>
        <v>0.67111959287531808</v>
      </c>
      <c r="H15" s="2">
        <v>110282181.6012</v>
      </c>
    </row>
  </sheetData>
  <sortState ref="A2:I56">
    <sortCondition descending="1" ref="H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3" sqref="A13:B15"/>
    </sheetView>
  </sheetViews>
  <sheetFormatPr baseColWidth="10" defaultColWidth="8.83203125" defaultRowHeight="14" x14ac:dyDescent="0"/>
  <cols>
    <col min="1" max="1" width="9.1640625" customWidth="1"/>
    <col min="2" max="2" width="64.5" bestFit="1" customWidth="1"/>
    <col min="3" max="3" width="14.33203125" customWidth="1"/>
    <col min="4" max="4" width="9.1640625" customWidth="1"/>
    <col min="5" max="5" width="8.5" bestFit="1" customWidth="1"/>
    <col min="6" max="6" width="11.5" bestFit="1" customWidth="1"/>
    <col min="7" max="7" width="12.5" bestFit="1" customWidth="1"/>
    <col min="8" max="8" width="15.83203125" style="2" bestFit="1" customWidth="1"/>
    <col min="9" max="9" width="12.5" bestFit="1" customWidth="1"/>
  </cols>
  <sheetData>
    <row r="1" spans="1:9" ht="28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>
      <c r="A2">
        <v>1</v>
      </c>
      <c r="B2" t="s">
        <v>13</v>
      </c>
      <c r="C2" t="s">
        <v>14</v>
      </c>
      <c r="D2" t="s">
        <v>1</v>
      </c>
      <c r="E2">
        <v>37</v>
      </c>
      <c r="F2">
        <v>40</v>
      </c>
      <c r="G2" s="6">
        <f t="shared" ref="G2:G11" si="0">E2/F2</f>
        <v>0.92500000000000004</v>
      </c>
      <c r="H2" s="2">
        <v>10238218.27</v>
      </c>
      <c r="I2" s="6">
        <f>H2 / $H$15</f>
        <v>0.19255738347753704</v>
      </c>
    </row>
    <row r="3" spans="1:9">
      <c r="A3">
        <v>2</v>
      </c>
      <c r="B3" t="s">
        <v>11</v>
      </c>
      <c r="C3" t="s">
        <v>6</v>
      </c>
      <c r="D3" t="s">
        <v>7</v>
      </c>
      <c r="E3">
        <v>80</v>
      </c>
      <c r="F3">
        <v>150</v>
      </c>
      <c r="G3" s="6">
        <f t="shared" si="0"/>
        <v>0.53333333333333333</v>
      </c>
      <c r="H3" s="2">
        <v>9755375</v>
      </c>
      <c r="I3" s="6">
        <f t="shared" ref="I3:I11" si="1">H3 / $H$15</f>
        <v>0.18347620995212266</v>
      </c>
    </row>
    <row r="4" spans="1:9">
      <c r="A4">
        <v>3</v>
      </c>
      <c r="B4" t="s">
        <v>12</v>
      </c>
      <c r="C4" t="s">
        <v>0</v>
      </c>
      <c r="D4" t="s">
        <v>1</v>
      </c>
      <c r="E4">
        <v>41</v>
      </c>
      <c r="F4">
        <v>182</v>
      </c>
      <c r="G4" s="6">
        <f t="shared" si="0"/>
        <v>0.22527472527472528</v>
      </c>
      <c r="H4" s="2">
        <v>5913404.2199999997</v>
      </c>
      <c r="I4" s="6">
        <f t="shared" si="1"/>
        <v>0.1112175589560102</v>
      </c>
    </row>
    <row r="5" spans="1:9">
      <c r="A5">
        <v>4</v>
      </c>
      <c r="B5" t="s">
        <v>5</v>
      </c>
      <c r="C5" t="s">
        <v>6</v>
      </c>
      <c r="D5" t="s">
        <v>7</v>
      </c>
      <c r="E5">
        <v>89</v>
      </c>
      <c r="F5">
        <v>113</v>
      </c>
      <c r="G5" s="6">
        <f t="shared" si="0"/>
        <v>0.78761061946902655</v>
      </c>
      <c r="H5" s="2">
        <v>4709000</v>
      </c>
      <c r="I5" s="6">
        <f t="shared" si="1"/>
        <v>8.8565480329002785E-2</v>
      </c>
    </row>
    <row r="6" spans="1:9">
      <c r="A6">
        <v>5</v>
      </c>
      <c r="B6" t="s">
        <v>24</v>
      </c>
      <c r="C6" t="s">
        <v>0</v>
      </c>
      <c r="D6" t="s">
        <v>1</v>
      </c>
      <c r="E6">
        <v>3</v>
      </c>
      <c r="F6">
        <v>29</v>
      </c>
      <c r="G6" s="6">
        <f t="shared" si="0"/>
        <v>0.10344827586206896</v>
      </c>
      <c r="H6" s="2">
        <v>4616859.4800000004</v>
      </c>
      <c r="I6" s="6">
        <f t="shared" si="1"/>
        <v>8.6832528659526453E-2</v>
      </c>
    </row>
    <row r="7" spans="1:9">
      <c r="A7">
        <v>6</v>
      </c>
      <c r="B7" t="s">
        <v>9</v>
      </c>
      <c r="C7" t="s">
        <v>0</v>
      </c>
      <c r="D7" t="s">
        <v>1</v>
      </c>
      <c r="E7">
        <v>56</v>
      </c>
      <c r="F7">
        <v>91</v>
      </c>
      <c r="G7" s="6">
        <f t="shared" si="0"/>
        <v>0.61538461538461542</v>
      </c>
      <c r="H7" s="2">
        <v>3598986.81</v>
      </c>
      <c r="I7" s="6">
        <f t="shared" si="1"/>
        <v>6.7688680298448822E-2</v>
      </c>
    </row>
    <row r="8" spans="1:9">
      <c r="A8">
        <v>7</v>
      </c>
      <c r="B8" t="s">
        <v>10</v>
      </c>
      <c r="C8" t="s">
        <v>3</v>
      </c>
      <c r="D8" t="s">
        <v>1</v>
      </c>
      <c r="E8">
        <v>20</v>
      </c>
      <c r="F8">
        <v>115</v>
      </c>
      <c r="G8" s="6">
        <f t="shared" si="0"/>
        <v>0.17391304347826086</v>
      </c>
      <c r="H8" s="2">
        <v>2912083.51</v>
      </c>
      <c r="I8" s="6">
        <f t="shared" si="1"/>
        <v>5.4769606035531611E-2</v>
      </c>
    </row>
    <row r="9" spans="1:9">
      <c r="A9">
        <v>8</v>
      </c>
      <c r="B9" t="s">
        <v>16</v>
      </c>
      <c r="C9" t="s">
        <v>0</v>
      </c>
      <c r="D9" t="s">
        <v>1</v>
      </c>
      <c r="E9">
        <v>65</v>
      </c>
      <c r="F9">
        <v>98</v>
      </c>
      <c r="G9" s="6">
        <f t="shared" si="0"/>
        <v>0.66326530612244894</v>
      </c>
      <c r="H9" s="2">
        <v>2786501.72</v>
      </c>
      <c r="I9" s="6">
        <f t="shared" si="1"/>
        <v>5.2407700842937451E-2</v>
      </c>
    </row>
    <row r="10" spans="1:9">
      <c r="A10">
        <v>9</v>
      </c>
      <c r="B10" t="s">
        <v>17</v>
      </c>
      <c r="C10" t="s">
        <v>0</v>
      </c>
      <c r="D10" t="s">
        <v>1</v>
      </c>
      <c r="E10">
        <v>56</v>
      </c>
      <c r="F10">
        <v>142</v>
      </c>
      <c r="G10" s="6">
        <f t="shared" si="0"/>
        <v>0.39436619718309857</v>
      </c>
      <c r="H10" s="2">
        <v>2230309</v>
      </c>
      <c r="I10" s="6">
        <f t="shared" si="1"/>
        <v>4.1946992539201075E-2</v>
      </c>
    </row>
    <row r="11" spans="1:9">
      <c r="A11">
        <v>10</v>
      </c>
      <c r="B11" t="s">
        <v>18</v>
      </c>
      <c r="C11" t="s">
        <v>3</v>
      </c>
      <c r="D11" t="s">
        <v>1</v>
      </c>
      <c r="E11">
        <v>13</v>
      </c>
      <c r="F11">
        <v>101</v>
      </c>
      <c r="G11" s="6">
        <f t="shared" si="0"/>
        <v>0.12871287128712872</v>
      </c>
      <c r="H11" s="2">
        <v>1253375.02</v>
      </c>
      <c r="I11" s="6">
        <f t="shared" si="1"/>
        <v>2.3573106960856547E-2</v>
      </c>
    </row>
    <row r="12" spans="1:9">
      <c r="G12" s="6"/>
    </row>
    <row r="13" spans="1:9">
      <c r="B13" s="7" t="s">
        <v>44</v>
      </c>
      <c r="E13">
        <f>SUM(E2:E11)</f>
        <v>460</v>
      </c>
      <c r="F13">
        <f>SUM(F2:F11)</f>
        <v>1061</v>
      </c>
      <c r="G13" s="6">
        <f t="shared" ref="G13:G14" si="2">E13/F13</f>
        <v>0.43355325164938735</v>
      </c>
      <c r="H13" s="2">
        <f>SUM(H2:H11)</f>
        <v>48014113.030000001</v>
      </c>
      <c r="I13" s="6">
        <f>SUM(I2:I11)</f>
        <v>0.90303524805117474</v>
      </c>
    </row>
    <row r="14" spans="1:9">
      <c r="B14" s="5" t="s">
        <v>45</v>
      </c>
      <c r="E14">
        <f>E15 - SUM(E2:E11)</f>
        <v>451</v>
      </c>
      <c r="F14">
        <f>F15 - SUM(F2:F11)</f>
        <v>1317</v>
      </c>
      <c r="G14" s="6">
        <f t="shared" si="2"/>
        <v>0.3424449506454062</v>
      </c>
      <c r="H14" s="2">
        <f>H15 - SUM(H2:H11)</f>
        <v>5155586.7503999993</v>
      </c>
      <c r="I14" s="9">
        <f>1 - I13</f>
        <v>9.6964751948825256E-2</v>
      </c>
    </row>
    <row r="15" spans="1:9">
      <c r="B15" s="4" t="s">
        <v>39</v>
      </c>
      <c r="E15">
        <v>911</v>
      </c>
      <c r="F15">
        <v>2378</v>
      </c>
      <c r="G15" s="6">
        <f>E15/F15</f>
        <v>0.38309503784693022</v>
      </c>
      <c r="H15" s="2">
        <v>53169699.780400001</v>
      </c>
    </row>
  </sheetData>
  <sortState ref="A2:I71">
    <sortCondition descending="1" ref="H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3" sqref="A13:B15"/>
    </sheetView>
  </sheetViews>
  <sheetFormatPr baseColWidth="10" defaultColWidth="8.83203125" defaultRowHeight="14" x14ac:dyDescent="0"/>
  <cols>
    <col min="1" max="1" width="9.1640625" customWidth="1"/>
    <col min="2" max="2" width="35.33203125" bestFit="1" customWidth="1"/>
    <col min="3" max="3" width="14.33203125" customWidth="1"/>
    <col min="4" max="4" width="9.1640625" customWidth="1"/>
    <col min="5" max="5" width="8.5" bestFit="1" customWidth="1"/>
    <col min="6" max="6" width="11.5" bestFit="1" customWidth="1"/>
    <col min="7" max="7" width="12.5" bestFit="1" customWidth="1"/>
    <col min="8" max="8" width="15.83203125" style="2" bestFit="1" customWidth="1"/>
    <col min="9" max="9" width="12.5" bestFit="1" customWidth="1"/>
  </cols>
  <sheetData>
    <row r="1" spans="1:9" ht="28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>
      <c r="A2">
        <v>1</v>
      </c>
      <c r="B2" t="s">
        <v>5</v>
      </c>
      <c r="C2" t="s">
        <v>6</v>
      </c>
      <c r="D2" t="s">
        <v>7</v>
      </c>
      <c r="E2">
        <v>265</v>
      </c>
      <c r="F2">
        <v>320</v>
      </c>
      <c r="G2" s="6">
        <f t="shared" ref="G2:G11" si="0">E2/F2</f>
        <v>0.828125</v>
      </c>
      <c r="H2" s="2">
        <v>19154125</v>
      </c>
      <c r="I2" s="6">
        <f>H2 / $H$15</f>
        <v>0.27137767744263763</v>
      </c>
    </row>
    <row r="3" spans="1:9">
      <c r="A3">
        <v>2</v>
      </c>
      <c r="B3" t="s">
        <v>26</v>
      </c>
      <c r="C3" t="s">
        <v>0</v>
      </c>
      <c r="D3" t="s">
        <v>1</v>
      </c>
      <c r="E3">
        <v>22</v>
      </c>
      <c r="F3">
        <v>25</v>
      </c>
      <c r="G3" s="6">
        <f t="shared" si="0"/>
        <v>0.88</v>
      </c>
      <c r="H3" s="2">
        <v>8756535.8800000008</v>
      </c>
      <c r="I3" s="6">
        <f t="shared" ref="I3:I11" si="1">H3 / $H$15</f>
        <v>0.12406353041747004</v>
      </c>
    </row>
    <row r="4" spans="1:9">
      <c r="A4">
        <v>3</v>
      </c>
      <c r="B4" t="s">
        <v>9</v>
      </c>
      <c r="C4" t="s">
        <v>0</v>
      </c>
      <c r="D4" t="s">
        <v>1</v>
      </c>
      <c r="E4">
        <v>173</v>
      </c>
      <c r="F4">
        <v>280</v>
      </c>
      <c r="G4" s="6">
        <f t="shared" si="0"/>
        <v>0.61785714285714288</v>
      </c>
      <c r="H4" s="2">
        <v>8602144.6799999997</v>
      </c>
      <c r="I4" s="6">
        <f t="shared" si="1"/>
        <v>0.12187609949731147</v>
      </c>
    </row>
    <row r="5" spans="1:9">
      <c r="A5">
        <v>4</v>
      </c>
      <c r="B5" t="s">
        <v>13</v>
      </c>
      <c r="C5" t="s">
        <v>14</v>
      </c>
      <c r="D5" t="s">
        <v>1</v>
      </c>
      <c r="E5">
        <v>38</v>
      </c>
      <c r="F5">
        <v>46</v>
      </c>
      <c r="G5" s="6">
        <f t="shared" si="0"/>
        <v>0.82608695652173914</v>
      </c>
      <c r="H5" s="2">
        <v>7429210.0800000001</v>
      </c>
      <c r="I5" s="6">
        <f t="shared" si="1"/>
        <v>0.10525783750204366</v>
      </c>
    </row>
    <row r="6" spans="1:9">
      <c r="A6">
        <v>5</v>
      </c>
      <c r="B6" t="s">
        <v>12</v>
      </c>
      <c r="C6" t="s">
        <v>0</v>
      </c>
      <c r="D6" t="s">
        <v>1</v>
      </c>
      <c r="E6">
        <v>50</v>
      </c>
      <c r="F6">
        <v>133</v>
      </c>
      <c r="G6" s="6">
        <f t="shared" si="0"/>
        <v>0.37593984962406013</v>
      </c>
      <c r="H6" s="2">
        <v>4643099.42</v>
      </c>
      <c r="I6" s="6">
        <f t="shared" si="1"/>
        <v>6.5783925746274383E-2</v>
      </c>
    </row>
    <row r="7" spans="1:9">
      <c r="A7">
        <v>6</v>
      </c>
      <c r="B7" t="s">
        <v>11</v>
      </c>
      <c r="C7" t="s">
        <v>6</v>
      </c>
      <c r="D7" t="s">
        <v>7</v>
      </c>
      <c r="E7">
        <v>46</v>
      </c>
      <c r="F7">
        <v>100</v>
      </c>
      <c r="G7" s="6">
        <f t="shared" si="0"/>
        <v>0.46</v>
      </c>
      <c r="H7" s="2">
        <v>4185000</v>
      </c>
      <c r="I7" s="6">
        <f t="shared" si="1"/>
        <v>5.9293524506989409E-2</v>
      </c>
    </row>
    <row r="8" spans="1:9">
      <c r="A8">
        <v>7</v>
      </c>
      <c r="B8" t="s">
        <v>31</v>
      </c>
      <c r="C8" t="s">
        <v>0</v>
      </c>
      <c r="D8" t="s">
        <v>1</v>
      </c>
      <c r="E8">
        <v>1</v>
      </c>
      <c r="F8">
        <v>3</v>
      </c>
      <c r="G8" s="6">
        <f t="shared" si="0"/>
        <v>0.33333333333333331</v>
      </c>
      <c r="H8" s="2">
        <v>3380334.59</v>
      </c>
      <c r="I8" s="6">
        <f t="shared" si="1"/>
        <v>4.7892939511108477E-2</v>
      </c>
    </row>
    <row r="9" spans="1:9">
      <c r="A9">
        <v>8</v>
      </c>
      <c r="B9" t="s">
        <v>18</v>
      </c>
      <c r="C9" t="s">
        <v>3</v>
      </c>
      <c r="D9" t="s">
        <v>1</v>
      </c>
      <c r="E9">
        <v>6</v>
      </c>
      <c r="F9">
        <v>24</v>
      </c>
      <c r="G9" s="6">
        <f t="shared" si="0"/>
        <v>0.25</v>
      </c>
      <c r="H9" s="2">
        <v>2377226.67</v>
      </c>
      <c r="I9" s="6">
        <f t="shared" si="1"/>
        <v>3.368079995610844E-2</v>
      </c>
    </row>
    <row r="10" spans="1:9">
      <c r="A10">
        <v>9</v>
      </c>
      <c r="B10" t="s">
        <v>25</v>
      </c>
      <c r="C10" t="s">
        <v>0</v>
      </c>
      <c r="D10" t="s">
        <v>1</v>
      </c>
      <c r="E10">
        <v>3</v>
      </c>
      <c r="F10">
        <v>25</v>
      </c>
      <c r="G10" s="6">
        <f t="shared" si="0"/>
        <v>0.12</v>
      </c>
      <c r="H10" s="2">
        <v>2016695.05</v>
      </c>
      <c r="I10" s="6">
        <f t="shared" si="1"/>
        <v>2.8572749670322396E-2</v>
      </c>
    </row>
    <row r="11" spans="1:9">
      <c r="A11">
        <v>10</v>
      </c>
      <c r="B11" t="s">
        <v>8</v>
      </c>
      <c r="C11" t="s">
        <v>0</v>
      </c>
      <c r="D11" t="s">
        <v>1</v>
      </c>
      <c r="E11">
        <v>24</v>
      </c>
      <c r="F11">
        <v>71</v>
      </c>
      <c r="G11" s="6">
        <f t="shared" si="0"/>
        <v>0.3380281690140845</v>
      </c>
      <c r="H11" s="2">
        <v>1739478.2</v>
      </c>
      <c r="I11" s="6">
        <f t="shared" si="1"/>
        <v>2.4645111895119191E-2</v>
      </c>
    </row>
    <row r="12" spans="1:9">
      <c r="G12" s="6"/>
    </row>
    <row r="13" spans="1:9">
      <c r="B13" s="7" t="s">
        <v>44</v>
      </c>
      <c r="E13">
        <f>SUM(E2:E11)</f>
        <v>628</v>
      </c>
      <c r="F13">
        <f>SUM(F2:F11)</f>
        <v>1027</v>
      </c>
      <c r="G13" s="6">
        <f t="shared" ref="G13:G14" si="2">E13/F13</f>
        <v>0.61148977604673804</v>
      </c>
      <c r="H13" s="2">
        <f>SUM(H2:H11)</f>
        <v>62283849.570000008</v>
      </c>
      <c r="I13" s="6">
        <f>SUM(I2:I11)</f>
        <v>0.88244419614538505</v>
      </c>
    </row>
    <row r="14" spans="1:9">
      <c r="B14" s="5" t="s">
        <v>45</v>
      </c>
      <c r="E14">
        <f>E15 - SUM(E2:E11)</f>
        <v>755</v>
      </c>
      <c r="F14">
        <f>F15 - SUM(F2:F11)</f>
        <v>1869</v>
      </c>
      <c r="G14" s="6">
        <f t="shared" si="2"/>
        <v>0.40395933654360622</v>
      </c>
      <c r="H14" s="2">
        <f>H15 - SUM(H2:H11)</f>
        <v>8297213.6202422976</v>
      </c>
      <c r="I14" s="9">
        <f>1 - I13</f>
        <v>0.11755580385461495</v>
      </c>
    </row>
    <row r="15" spans="1:9">
      <c r="B15" s="4" t="s">
        <v>39</v>
      </c>
      <c r="E15">
        <v>1383</v>
      </c>
      <c r="F15">
        <v>2896</v>
      </c>
      <c r="G15" s="6">
        <f>E15/F15</f>
        <v>0.47755524861878451</v>
      </c>
      <c r="H15" s="2">
        <v>70581063.190242305</v>
      </c>
    </row>
  </sheetData>
  <sortState ref="A2:I80">
    <sortCondition descending="1" ref="H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21" sqref="B21"/>
    </sheetView>
  </sheetViews>
  <sheetFormatPr baseColWidth="10" defaultColWidth="8.83203125" defaultRowHeight="14" x14ac:dyDescent="0"/>
  <cols>
    <col min="1" max="1" width="9.1640625" customWidth="1"/>
    <col min="2" max="2" width="42.1640625" bestFit="1" customWidth="1"/>
    <col min="3" max="3" width="14.33203125" customWidth="1"/>
    <col min="4" max="4" width="9.1640625" customWidth="1"/>
    <col min="5" max="5" width="8.5" bestFit="1" customWidth="1"/>
    <col min="6" max="6" width="11.5" bestFit="1" customWidth="1"/>
    <col min="7" max="7" width="12.5" bestFit="1" customWidth="1"/>
    <col min="8" max="8" width="15.83203125" style="2" bestFit="1" customWidth="1"/>
    <col min="9" max="9" width="12.5" bestFit="1" customWidth="1"/>
    <col min="11" max="11" width="9.1640625" bestFit="1" customWidth="1"/>
  </cols>
  <sheetData>
    <row r="1" spans="1:9" ht="28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>
      <c r="A2">
        <v>1</v>
      </c>
      <c r="B2" t="s">
        <v>9</v>
      </c>
      <c r="C2" t="s">
        <v>0</v>
      </c>
      <c r="D2" t="s">
        <v>1</v>
      </c>
      <c r="E2">
        <v>206</v>
      </c>
      <c r="F2">
        <v>301</v>
      </c>
      <c r="G2" s="6">
        <f t="shared" ref="G2:G11" si="0">E2/F2</f>
        <v>0.68438538205980071</v>
      </c>
      <c r="H2" s="2">
        <v>18934362.329999998</v>
      </c>
      <c r="I2" s="6">
        <f t="shared" ref="I2:I11" si="1">H2 / $H$15</f>
        <v>0.14273610590799465</v>
      </c>
    </row>
    <row r="3" spans="1:9">
      <c r="A3">
        <v>2</v>
      </c>
      <c r="B3" t="s">
        <v>16</v>
      </c>
      <c r="C3" t="s">
        <v>0</v>
      </c>
      <c r="D3" t="s">
        <v>1</v>
      </c>
      <c r="E3">
        <v>43</v>
      </c>
      <c r="F3">
        <v>44</v>
      </c>
      <c r="G3" s="6">
        <f t="shared" si="0"/>
        <v>0.97727272727272729</v>
      </c>
      <c r="H3" s="2">
        <v>17507568.9968317</v>
      </c>
      <c r="I3" s="6">
        <f t="shared" si="1"/>
        <v>0.13198026841199109</v>
      </c>
    </row>
    <row r="4" spans="1:9">
      <c r="A4">
        <v>3</v>
      </c>
      <c r="B4" t="s">
        <v>26</v>
      </c>
      <c r="C4" t="s">
        <v>0</v>
      </c>
      <c r="D4" t="s">
        <v>1</v>
      </c>
      <c r="E4">
        <v>7</v>
      </c>
      <c r="F4">
        <v>18</v>
      </c>
      <c r="G4" s="6">
        <f t="shared" si="0"/>
        <v>0.3888888888888889</v>
      </c>
      <c r="H4" s="2">
        <v>12099979.369999999</v>
      </c>
      <c r="I4" s="6">
        <f t="shared" si="1"/>
        <v>9.1215320946109221E-2</v>
      </c>
    </row>
    <row r="5" spans="1:9">
      <c r="A5">
        <v>4</v>
      </c>
      <c r="B5" t="s">
        <v>8</v>
      </c>
      <c r="C5" t="s">
        <v>0</v>
      </c>
      <c r="D5" t="s">
        <v>1</v>
      </c>
      <c r="E5">
        <v>51</v>
      </c>
      <c r="F5">
        <v>59</v>
      </c>
      <c r="G5" s="6">
        <f t="shared" si="0"/>
        <v>0.86440677966101698</v>
      </c>
      <c r="H5" s="2">
        <v>9868851.1059439201</v>
      </c>
      <c r="I5" s="6">
        <f t="shared" si="1"/>
        <v>7.4396029403977368E-2</v>
      </c>
    </row>
    <row r="6" spans="1:9">
      <c r="A6">
        <v>5</v>
      </c>
      <c r="B6" t="s">
        <v>15</v>
      </c>
      <c r="C6" t="s">
        <v>3</v>
      </c>
      <c r="D6" t="s">
        <v>1</v>
      </c>
      <c r="E6">
        <v>131</v>
      </c>
      <c r="F6">
        <v>158</v>
      </c>
      <c r="G6" s="6">
        <f t="shared" si="0"/>
        <v>0.82911392405063289</v>
      </c>
      <c r="H6" s="2">
        <v>8791175.94000002</v>
      </c>
      <c r="I6" s="6">
        <f t="shared" si="1"/>
        <v>6.6272008434078447E-2</v>
      </c>
    </row>
    <row r="7" spans="1:9">
      <c r="A7">
        <v>6</v>
      </c>
      <c r="B7" t="s">
        <v>12</v>
      </c>
      <c r="C7" t="s">
        <v>0</v>
      </c>
      <c r="D7" t="s">
        <v>1</v>
      </c>
      <c r="E7">
        <v>43</v>
      </c>
      <c r="F7">
        <v>106</v>
      </c>
      <c r="G7" s="6">
        <f t="shared" si="0"/>
        <v>0.40566037735849059</v>
      </c>
      <c r="H7" s="2">
        <v>8061049</v>
      </c>
      <c r="I7" s="6">
        <f t="shared" si="1"/>
        <v>6.0767969036406119E-2</v>
      </c>
    </row>
    <row r="8" spans="1:9">
      <c r="A8">
        <v>7</v>
      </c>
      <c r="B8" t="s">
        <v>11</v>
      </c>
      <c r="C8" t="s">
        <v>6</v>
      </c>
      <c r="D8" t="s">
        <v>7</v>
      </c>
      <c r="E8">
        <v>93</v>
      </c>
      <c r="F8">
        <v>189</v>
      </c>
      <c r="G8" s="6">
        <f t="shared" si="0"/>
        <v>0.49206349206349204</v>
      </c>
      <c r="H8" s="2">
        <v>7487265</v>
      </c>
      <c r="I8" s="6">
        <f t="shared" si="1"/>
        <v>5.6442516065510491E-2</v>
      </c>
    </row>
    <row r="9" spans="1:9">
      <c r="A9">
        <v>8</v>
      </c>
      <c r="B9" t="s">
        <v>18</v>
      </c>
      <c r="C9" t="s">
        <v>3</v>
      </c>
      <c r="D9" t="s">
        <v>1</v>
      </c>
      <c r="E9">
        <v>66</v>
      </c>
      <c r="F9">
        <v>117</v>
      </c>
      <c r="G9" s="6">
        <f t="shared" si="0"/>
        <v>0.5641025641025641</v>
      </c>
      <c r="H9" s="2">
        <v>7445387.4800000004</v>
      </c>
      <c r="I9" s="6">
        <f t="shared" si="1"/>
        <v>5.6126823673778165E-2</v>
      </c>
    </row>
    <row r="10" spans="1:9">
      <c r="A10">
        <v>9</v>
      </c>
      <c r="B10" t="s">
        <v>13</v>
      </c>
      <c r="C10" t="s">
        <v>14</v>
      </c>
      <c r="D10" t="s">
        <v>1</v>
      </c>
      <c r="E10">
        <v>154</v>
      </c>
      <c r="F10">
        <v>171</v>
      </c>
      <c r="G10" s="6">
        <f t="shared" si="0"/>
        <v>0.90058479532163738</v>
      </c>
      <c r="H10" s="2">
        <v>6829297.7000000002</v>
      </c>
      <c r="I10" s="6">
        <f t="shared" si="1"/>
        <v>5.1482449886360887E-2</v>
      </c>
    </row>
    <row r="11" spans="1:9">
      <c r="A11">
        <v>10</v>
      </c>
      <c r="B11" t="s">
        <v>10</v>
      </c>
      <c r="C11" t="s">
        <v>3</v>
      </c>
      <c r="D11" t="s">
        <v>1</v>
      </c>
      <c r="E11">
        <v>130</v>
      </c>
      <c r="F11">
        <v>220</v>
      </c>
      <c r="G11" s="6">
        <f t="shared" si="0"/>
        <v>0.59090909090909094</v>
      </c>
      <c r="H11" s="2">
        <v>6103425.66344951</v>
      </c>
      <c r="I11" s="6">
        <f t="shared" si="1"/>
        <v>4.6010485946991052E-2</v>
      </c>
    </row>
    <row r="12" spans="1:9">
      <c r="G12" s="6"/>
    </row>
    <row r="13" spans="1:9">
      <c r="B13" s="7" t="s">
        <v>44</v>
      </c>
      <c r="E13">
        <f>SUM(E2:E11)</f>
        <v>924</v>
      </c>
      <c r="F13">
        <f>SUM(F2:F11)</f>
        <v>1383</v>
      </c>
      <c r="G13" s="6">
        <f t="shared" ref="G13:G14" si="2">E13/F13</f>
        <v>0.66811279826464209</v>
      </c>
      <c r="H13" s="2">
        <f>SUM(H2:H11)</f>
        <v>103128362.58622515</v>
      </c>
      <c r="I13" s="6">
        <f>SUM(I2:I11)</f>
        <v>0.77742997771319766</v>
      </c>
    </row>
    <row r="14" spans="1:9">
      <c r="B14" s="5" t="s">
        <v>45</v>
      </c>
      <c r="E14">
        <f>E15 - SUM(E2:E11)</f>
        <v>1530</v>
      </c>
      <c r="F14">
        <f>F15 - SUM(F2:F11)</f>
        <v>2893</v>
      </c>
      <c r="G14" s="6">
        <f t="shared" si="2"/>
        <v>0.52886277220877986</v>
      </c>
      <c r="H14" s="2">
        <f>H15 - SUM(H2:H11)</f>
        <v>29524565.063382849</v>
      </c>
      <c r="I14" s="9">
        <f>1 - I13</f>
        <v>0.22257002228680234</v>
      </c>
    </row>
    <row r="15" spans="1:9">
      <c r="B15" s="4" t="s">
        <v>39</v>
      </c>
      <c r="E15">
        <v>2454</v>
      </c>
      <c r="F15">
        <v>4276</v>
      </c>
      <c r="G15" s="6">
        <f>E15/F15</f>
        <v>0.57390084190832558</v>
      </c>
      <c r="H15" s="2">
        <v>132652927.649608</v>
      </c>
    </row>
  </sheetData>
  <sortState ref="A2:I82">
    <sortCondition descending="1" ref="H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23" sqref="D23"/>
    </sheetView>
  </sheetViews>
  <sheetFormatPr baseColWidth="10" defaultColWidth="8.83203125" defaultRowHeight="14" x14ac:dyDescent="0"/>
  <cols>
    <col min="1" max="1" width="9.1640625" customWidth="1"/>
    <col min="2" max="2" width="38" bestFit="1" customWidth="1"/>
    <col min="3" max="3" width="14.33203125" customWidth="1"/>
    <col min="4" max="4" width="9.1640625" customWidth="1"/>
    <col min="5" max="5" width="8.5" bestFit="1" customWidth="1"/>
    <col min="6" max="6" width="11.5" bestFit="1" customWidth="1"/>
    <col min="7" max="7" width="12.5" bestFit="1" customWidth="1"/>
    <col min="8" max="8" width="15.83203125" style="2" bestFit="1" customWidth="1"/>
    <col min="9" max="9" width="12.5" bestFit="1" customWidth="1"/>
  </cols>
  <sheetData>
    <row r="1" spans="1:9" ht="28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>
      <c r="A2">
        <v>1</v>
      </c>
      <c r="B2" t="s">
        <v>5</v>
      </c>
      <c r="C2" t="s">
        <v>6</v>
      </c>
      <c r="D2" t="s">
        <v>7</v>
      </c>
      <c r="E2">
        <v>118</v>
      </c>
      <c r="F2">
        <v>185</v>
      </c>
      <c r="G2" s="6">
        <f t="shared" ref="G2:G11" si="0">E2/F2</f>
        <v>0.63783783783783787</v>
      </c>
      <c r="H2" s="2">
        <v>144127785</v>
      </c>
      <c r="I2" s="6">
        <f>H2 / $H$15</f>
        <v>0.49605003342733878</v>
      </c>
    </row>
    <row r="3" spans="1:9">
      <c r="A3">
        <v>2</v>
      </c>
      <c r="B3" t="s">
        <v>13</v>
      </c>
      <c r="C3" t="s">
        <v>14</v>
      </c>
      <c r="D3" t="s">
        <v>1</v>
      </c>
      <c r="E3">
        <v>132</v>
      </c>
      <c r="F3">
        <v>169</v>
      </c>
      <c r="G3" s="6">
        <f t="shared" si="0"/>
        <v>0.78106508875739644</v>
      </c>
      <c r="H3" s="2">
        <v>38048885.185443804</v>
      </c>
      <c r="I3" s="6">
        <f t="shared" ref="I3:I11" si="1">H3 / $H$15</f>
        <v>0.1309542831599915</v>
      </c>
    </row>
    <row r="4" spans="1:9">
      <c r="A4">
        <v>3</v>
      </c>
      <c r="B4" t="s">
        <v>8</v>
      </c>
      <c r="C4" t="s">
        <v>0</v>
      </c>
      <c r="D4" t="s">
        <v>1</v>
      </c>
      <c r="E4">
        <v>205</v>
      </c>
      <c r="F4">
        <v>315</v>
      </c>
      <c r="G4" s="6">
        <f t="shared" si="0"/>
        <v>0.65079365079365081</v>
      </c>
      <c r="H4" s="2">
        <v>26715350.600907601</v>
      </c>
      <c r="I4" s="6">
        <f t="shared" si="1"/>
        <v>9.1947229735080516E-2</v>
      </c>
    </row>
    <row r="5" spans="1:9">
      <c r="A5">
        <v>4</v>
      </c>
      <c r="B5" t="s">
        <v>4</v>
      </c>
      <c r="C5" t="s">
        <v>0</v>
      </c>
      <c r="D5" t="s">
        <v>1</v>
      </c>
      <c r="E5">
        <v>240</v>
      </c>
      <c r="F5">
        <v>326</v>
      </c>
      <c r="G5" s="6">
        <f t="shared" si="0"/>
        <v>0.73619631901840488</v>
      </c>
      <c r="H5" s="2">
        <v>15237608.4833734</v>
      </c>
      <c r="I5" s="6">
        <f t="shared" si="1"/>
        <v>5.2443851805049777E-2</v>
      </c>
    </row>
    <row r="6" spans="1:9">
      <c r="A6">
        <v>5</v>
      </c>
      <c r="B6" t="s">
        <v>10</v>
      </c>
      <c r="C6" t="s">
        <v>3</v>
      </c>
      <c r="D6" t="s">
        <v>1</v>
      </c>
      <c r="E6">
        <v>128</v>
      </c>
      <c r="F6">
        <v>218</v>
      </c>
      <c r="G6" s="6">
        <f t="shared" si="0"/>
        <v>0.58715596330275233</v>
      </c>
      <c r="H6" s="2">
        <v>11457673.530605501</v>
      </c>
      <c r="I6" s="6">
        <f t="shared" si="1"/>
        <v>3.9434307117509601E-2</v>
      </c>
    </row>
    <row r="7" spans="1:9">
      <c r="A7">
        <v>6</v>
      </c>
      <c r="B7" t="s">
        <v>18</v>
      </c>
      <c r="C7" t="s">
        <v>3</v>
      </c>
      <c r="D7" t="s">
        <v>1</v>
      </c>
      <c r="E7">
        <v>25</v>
      </c>
      <c r="F7">
        <v>38</v>
      </c>
      <c r="G7" s="6">
        <f t="shared" si="0"/>
        <v>0.65789473684210531</v>
      </c>
      <c r="H7" s="2">
        <v>10885955.0087092</v>
      </c>
      <c r="I7" s="6">
        <f t="shared" si="1"/>
        <v>3.7466601918281786E-2</v>
      </c>
    </row>
    <row r="8" spans="1:9">
      <c r="A8">
        <v>7</v>
      </c>
      <c r="B8" t="s">
        <v>12</v>
      </c>
      <c r="C8" t="s">
        <v>0</v>
      </c>
      <c r="D8" t="s">
        <v>1</v>
      </c>
      <c r="E8">
        <v>22</v>
      </c>
      <c r="F8">
        <v>66</v>
      </c>
      <c r="G8" s="6">
        <f t="shared" si="0"/>
        <v>0.33333333333333331</v>
      </c>
      <c r="H8" s="2">
        <v>5963817.3216313301</v>
      </c>
      <c r="I8" s="6">
        <f t="shared" si="1"/>
        <v>2.0525895001784446E-2</v>
      </c>
    </row>
    <row r="9" spans="1:9">
      <c r="A9">
        <v>8</v>
      </c>
      <c r="B9" t="s">
        <v>11</v>
      </c>
      <c r="C9" t="s">
        <v>6</v>
      </c>
      <c r="D9" t="s">
        <v>7</v>
      </c>
      <c r="E9">
        <v>81</v>
      </c>
      <c r="F9">
        <v>108</v>
      </c>
      <c r="G9" s="6">
        <f t="shared" si="0"/>
        <v>0.75</v>
      </c>
      <c r="H9" s="2">
        <v>4154982.5</v>
      </c>
      <c r="I9" s="6">
        <f t="shared" si="1"/>
        <v>1.4300359975802082E-2</v>
      </c>
    </row>
    <row r="10" spans="1:9">
      <c r="A10">
        <v>9</v>
      </c>
      <c r="B10" t="s">
        <v>27</v>
      </c>
      <c r="C10" t="s">
        <v>3</v>
      </c>
      <c r="D10" t="s">
        <v>1</v>
      </c>
      <c r="E10">
        <v>8</v>
      </c>
      <c r="F10">
        <v>9</v>
      </c>
      <c r="G10" s="6">
        <f t="shared" si="0"/>
        <v>0.88888888888888884</v>
      </c>
      <c r="H10" s="2">
        <v>3643020.0462830798</v>
      </c>
      <c r="I10" s="6">
        <f t="shared" si="1"/>
        <v>1.253831949013292E-2</v>
      </c>
    </row>
    <row r="11" spans="1:9">
      <c r="A11">
        <v>10</v>
      </c>
      <c r="B11" t="s">
        <v>16</v>
      </c>
      <c r="C11" t="s">
        <v>0</v>
      </c>
      <c r="D11" t="s">
        <v>1</v>
      </c>
      <c r="E11">
        <v>49</v>
      </c>
      <c r="F11">
        <v>55</v>
      </c>
      <c r="G11" s="6">
        <f t="shared" si="0"/>
        <v>0.89090909090909087</v>
      </c>
      <c r="H11" s="2">
        <v>3222546.3948066598</v>
      </c>
      <c r="I11" s="6">
        <f t="shared" si="1"/>
        <v>1.1091159465643586E-2</v>
      </c>
    </row>
    <row r="12" spans="1:9">
      <c r="G12" s="6"/>
    </row>
    <row r="13" spans="1:9">
      <c r="B13" s="7" t="s">
        <v>44</v>
      </c>
      <c r="C13" s="10"/>
      <c r="D13" s="10"/>
      <c r="E13" s="10">
        <f>SUM(E2:E11)</f>
        <v>1008</v>
      </c>
      <c r="F13" s="10">
        <f>SUM(F2:F11)</f>
        <v>1489</v>
      </c>
      <c r="G13" s="11">
        <f t="shared" ref="G13:G14" si="2">E13/F13</f>
        <v>0.67696440564137006</v>
      </c>
      <c r="H13" s="12">
        <f>SUM(H2:H11)</f>
        <v>263457624.07176057</v>
      </c>
      <c r="I13" s="11">
        <f>SUM(I2:I11)</f>
        <v>0.90675204109661489</v>
      </c>
    </row>
    <row r="14" spans="1:9">
      <c r="B14" s="5" t="s">
        <v>45</v>
      </c>
      <c r="E14">
        <f>E15 - SUM(E2:E11)</f>
        <v>996</v>
      </c>
      <c r="F14">
        <f>F15 - SUM(F2:F11)</f>
        <v>2456</v>
      </c>
      <c r="G14" s="11">
        <f t="shared" si="2"/>
        <v>0.40553745928338764</v>
      </c>
      <c r="H14" s="2">
        <f>H15 - SUM(H2:H11)</f>
        <v>27093278.634935409</v>
      </c>
      <c r="I14" s="9">
        <f>1 - I13</f>
        <v>9.3247958903385109E-2</v>
      </c>
    </row>
    <row r="15" spans="1:9">
      <c r="B15" s="4" t="s">
        <v>39</v>
      </c>
      <c r="E15">
        <v>2004</v>
      </c>
      <c r="F15">
        <v>3945</v>
      </c>
      <c r="G15" s="6">
        <f>E15/F15</f>
        <v>0.50798479087452475</v>
      </c>
      <c r="H15" s="2">
        <v>290550902.70669597</v>
      </c>
    </row>
  </sheetData>
  <sortState ref="A2:I86">
    <sortCondition descending="1" ref="H1"/>
  </sortState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 Yearly Stats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ArtnetOffice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Cacharani</dc:creator>
  <cp:lastModifiedBy>Bonnie Povolny</cp:lastModifiedBy>
  <dcterms:created xsi:type="dcterms:W3CDTF">2018-02-27T19:35:46Z</dcterms:created>
  <dcterms:modified xsi:type="dcterms:W3CDTF">2018-04-10T18:55:09Z</dcterms:modified>
</cp:coreProperties>
</file>